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owen.connick\Dropbox\Breathing Buildings\"/>
    </mc:Choice>
  </mc:AlternateContent>
  <bookViews>
    <workbookView xWindow="1785" yWindow="90" windowWidth="15480" windowHeight="10110"/>
  </bookViews>
  <sheets>
    <sheet name="EFA PSBP Front Page" sheetId="2" r:id="rId1"/>
    <sheet name="calcs" sheetId="3" r:id="rId2"/>
  </sheets>
  <calcPr calcId="171027"/>
</workbook>
</file>

<file path=xl/calcChain.xml><?xml version="1.0" encoding="utf-8"?>
<calcChain xmlns="http://schemas.openxmlformats.org/spreadsheetml/2006/main">
  <c r="B18" i="3" l="1"/>
  <c r="B17" i="3"/>
  <c r="B20" i="3" s="1"/>
  <c r="B14" i="3" s="1"/>
  <c r="B4" i="3" l="1"/>
  <c r="B3" i="3"/>
  <c r="B2" i="3" l="1"/>
  <c r="B12" i="3"/>
  <c r="C12" i="3" s="1"/>
  <c r="D12" i="3" s="1"/>
  <c r="E12" i="3" s="1"/>
  <c r="F12" i="3" s="1"/>
  <c r="G12" i="3" s="1"/>
  <c r="H12" i="3" s="1"/>
  <c r="I12" i="3" s="1"/>
  <c r="J12" i="3" s="1"/>
  <c r="K12" i="3" s="1"/>
  <c r="L12" i="3" s="1"/>
  <c r="M12" i="3" s="1"/>
  <c r="N12" i="3" s="1"/>
  <c r="O12" i="3" s="1"/>
  <c r="P12" i="3" s="1"/>
  <c r="Q12" i="3" s="1"/>
  <c r="R12" i="3" s="1"/>
  <c r="S12" i="3" s="1"/>
  <c r="T12" i="3" s="1"/>
  <c r="B5" i="3"/>
  <c r="C4" i="3"/>
  <c r="C5" i="3" s="1"/>
  <c r="D4" i="3" l="1"/>
  <c r="E4" i="3" s="1"/>
  <c r="F4" i="3" s="1"/>
  <c r="F5" i="3" s="1"/>
  <c r="F6" i="3" s="1"/>
  <c r="F7" i="3" s="1"/>
  <c r="C6" i="3"/>
  <c r="C7" i="3" s="1"/>
  <c r="B6" i="3"/>
  <c r="B7" i="3" s="1"/>
  <c r="D5" i="3" l="1"/>
  <c r="D6" i="3" s="1"/>
  <c r="D7" i="3" s="1"/>
  <c r="D9" i="3" s="1"/>
  <c r="D10" i="3" s="1"/>
  <c r="D11" i="3" s="1"/>
  <c r="G4" i="3"/>
  <c r="G5" i="3" s="1"/>
  <c r="G6" i="3" s="1"/>
  <c r="E5" i="3"/>
  <c r="E6" i="3" s="1"/>
  <c r="E7" i="3" s="1"/>
  <c r="E9" i="3" s="1"/>
  <c r="E10" i="3" s="1"/>
  <c r="E11" i="3" s="1"/>
  <c r="C9" i="3"/>
  <c r="C10" i="3" s="1"/>
  <c r="C11" i="3" s="1"/>
  <c r="B9" i="3"/>
  <c r="B10" i="3" s="1"/>
  <c r="B11" i="3" s="1"/>
  <c r="F9" i="3"/>
  <c r="F10" i="3" s="1"/>
  <c r="F11" i="3" s="1"/>
  <c r="H4" i="3" l="1"/>
  <c r="I4" i="3" s="1"/>
  <c r="G7" i="3"/>
  <c r="G9" i="3" s="1"/>
  <c r="G10" i="3" s="1"/>
  <c r="G11" i="3" s="1"/>
  <c r="H5" i="3" l="1"/>
  <c r="H6" i="3" s="1"/>
  <c r="H7" i="3" s="1"/>
  <c r="H9" i="3" s="1"/>
  <c r="H10" i="3" s="1"/>
  <c r="H11" i="3" s="1"/>
  <c r="J4" i="3"/>
  <c r="I5" i="3"/>
  <c r="I6" i="3" s="1"/>
  <c r="I7" i="3" l="1"/>
  <c r="I9" i="3" s="1"/>
  <c r="I10" i="3" s="1"/>
  <c r="I11" i="3" s="1"/>
  <c r="J5" i="3"/>
  <c r="J6" i="3" s="1"/>
  <c r="K4" i="3"/>
  <c r="J7" i="3" l="1"/>
  <c r="J9" i="3" s="1"/>
  <c r="J10" i="3" s="1"/>
  <c r="J11" i="3" s="1"/>
  <c r="K5" i="3"/>
  <c r="K6" i="3" s="1"/>
  <c r="L4" i="3"/>
  <c r="K7" i="3" l="1"/>
  <c r="K9" i="3" s="1"/>
  <c r="K10" i="3" s="1"/>
  <c r="K11" i="3" s="1"/>
  <c r="M4" i="3"/>
  <c r="L5" i="3"/>
  <c r="L6" i="3" s="1"/>
  <c r="N4" i="3" l="1"/>
  <c r="M5" i="3"/>
  <c r="M6" i="3" s="1"/>
  <c r="L7" i="3"/>
  <c r="L9" i="3" s="1"/>
  <c r="L10" i="3" s="1"/>
  <c r="L11" i="3" s="1"/>
  <c r="M7" i="3" l="1"/>
  <c r="M9" i="3" s="1"/>
  <c r="M10" i="3" s="1"/>
  <c r="M11" i="3" s="1"/>
  <c r="N5" i="3"/>
  <c r="N6" i="3" s="1"/>
  <c r="O4" i="3"/>
  <c r="N7" i="3" l="1"/>
  <c r="N9" i="3" s="1"/>
  <c r="N10" i="3" s="1"/>
  <c r="N11" i="3" s="1"/>
  <c r="O5" i="3"/>
  <c r="O6" i="3" s="1"/>
  <c r="P4" i="3"/>
  <c r="O7" i="3" l="1"/>
  <c r="O9" i="3" s="1"/>
  <c r="O10" i="3" s="1"/>
  <c r="O11" i="3" s="1"/>
  <c r="Q4" i="3"/>
  <c r="P5" i="3"/>
  <c r="P6" i="3" s="1"/>
  <c r="R4" i="3" l="1"/>
  <c r="Q5" i="3"/>
  <c r="Q6" i="3" s="1"/>
  <c r="P7" i="3"/>
  <c r="P9" i="3" s="1"/>
  <c r="P10" i="3" s="1"/>
  <c r="P11" i="3" s="1"/>
  <c r="Q7" i="3" l="1"/>
  <c r="Q9" i="3" s="1"/>
  <c r="Q10" i="3" s="1"/>
  <c r="Q11" i="3" s="1"/>
  <c r="R5" i="3"/>
  <c r="R6" i="3" s="1"/>
  <c r="S4" i="3"/>
  <c r="S5" i="3" l="1"/>
  <c r="S6" i="3" s="1"/>
  <c r="T4" i="3"/>
  <c r="T5" i="3" s="1"/>
  <c r="T6" i="3" s="1"/>
  <c r="R7" i="3"/>
  <c r="R9" i="3" s="1"/>
  <c r="R10" i="3" s="1"/>
  <c r="R11" i="3" s="1"/>
  <c r="T7" i="3" l="1"/>
  <c r="T9" i="3" s="1"/>
  <c r="T10" i="3" s="1"/>
  <c r="T11" i="3" s="1"/>
  <c r="S7" i="3"/>
  <c r="S9" i="3" s="1"/>
  <c r="S10" i="3" s="1"/>
  <c r="S11" i="3" s="1"/>
</calcChain>
</file>

<file path=xl/sharedStrings.xml><?xml version="1.0" encoding="utf-8"?>
<sst xmlns="http://schemas.openxmlformats.org/spreadsheetml/2006/main" count="34" uniqueCount="28">
  <si>
    <t>C</t>
  </si>
  <si>
    <t>Text</t>
  </si>
  <si>
    <t>g prime source</t>
  </si>
  <si>
    <t>g prime floor</t>
  </si>
  <si>
    <t>delT</t>
  </si>
  <si>
    <t>m</t>
  </si>
  <si>
    <t>l/s</t>
  </si>
  <si>
    <t>alpha T</t>
  </si>
  <si>
    <t>Vl source</t>
  </si>
  <si>
    <t>Bo</t>
  </si>
  <si>
    <t>h virtual origin</t>
  </si>
  <si>
    <t>T head</t>
  </si>
  <si>
    <t>cu m/s/m</t>
  </si>
  <si>
    <t>Min allowed C</t>
  </si>
  <si>
    <t>Distance to reach fully turbulent flow</t>
  </si>
  <si>
    <t>Number of occupants</t>
  </si>
  <si>
    <t>Minimum fresh air rate per person</t>
  </si>
  <si>
    <t>Average temperature of classroom</t>
  </si>
  <si>
    <t>Width of opening window/damper</t>
  </si>
  <si>
    <t>Vertical height of opening high level window/damper</t>
  </si>
  <si>
    <t>set this to be zero if you want to allow entrainment to start as soon as air enters the room - this is the most optimistic assumption possible for a window</t>
  </si>
  <si>
    <t>Top hung window</t>
  </si>
  <si>
    <t>Bottom hung hopper window</t>
  </si>
  <si>
    <t>Damper</t>
  </si>
  <si>
    <t>Height from entry point of cold air to critical point</t>
  </si>
  <si>
    <t>High level opening type</t>
  </si>
  <si>
    <t>Distance added</t>
  </si>
  <si>
    <t>Height from floor to top of opening window/damper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</si>
</sst>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0">
    <xf numFmtId="0" fontId="0" fillId="0" borderId="0" xfId="0"/>
    <xf numFmtId="0" fontId="0" fillId="2" borderId="0" xfId="0" applyFill="1"/>
    <xf numFmtId="0" fontId="0" fillId="3" borderId="0" xfId="0" applyFill="1"/>
    <xf numFmtId="0" fontId="0" fillId="0" borderId="0" xfId="0" applyFill="1"/>
    <xf numFmtId="0" fontId="0" fillId="4" borderId="0" xfId="0" applyFill="1"/>
    <xf numFmtId="0" fontId="1" fillId="0" borderId="0" xfId="0" applyFont="1"/>
    <xf numFmtId="0" fontId="0" fillId="5" borderId="0" xfId="0" applyFill="1"/>
    <xf numFmtId="0" fontId="0" fillId="0" borderId="0" xfId="0" applyAlignment="1">
      <alignment wrapText="1"/>
    </xf>
    <xf numFmtId="0" fontId="0" fillId="2" borderId="0" xfId="0" applyFill="1" applyProtection="1">
      <protection locked="0"/>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3"/>
          <c:order val="0"/>
          <c:tx>
            <c:v>Temperature 1.4m from floor</c:v>
          </c:tx>
          <c:marker>
            <c:symbol val="none"/>
          </c:marker>
          <c:xVal>
            <c:numRef>
              <c:f>calcs!$B$4:$T$4</c:f>
              <c:numCache>
                <c:formatCode>General</c:formatCode>
                <c:ptCount val="19"/>
                <c:pt idx="0">
                  <c:v>15</c:v>
                </c:pt>
                <c:pt idx="1">
                  <c:v>14</c:v>
                </c:pt>
                <c:pt idx="2">
                  <c:v>13</c:v>
                </c:pt>
                <c:pt idx="3">
                  <c:v>12</c:v>
                </c:pt>
                <c:pt idx="4">
                  <c:v>11</c:v>
                </c:pt>
                <c:pt idx="5">
                  <c:v>10</c:v>
                </c:pt>
                <c:pt idx="6">
                  <c:v>9</c:v>
                </c:pt>
                <c:pt idx="7">
                  <c:v>8</c:v>
                </c:pt>
                <c:pt idx="8">
                  <c:v>7</c:v>
                </c:pt>
                <c:pt idx="9">
                  <c:v>6</c:v>
                </c:pt>
                <c:pt idx="10">
                  <c:v>5</c:v>
                </c:pt>
                <c:pt idx="11">
                  <c:v>4</c:v>
                </c:pt>
                <c:pt idx="12">
                  <c:v>3</c:v>
                </c:pt>
                <c:pt idx="13">
                  <c:v>2</c:v>
                </c:pt>
                <c:pt idx="14">
                  <c:v>1</c:v>
                </c:pt>
                <c:pt idx="15">
                  <c:v>0</c:v>
                </c:pt>
                <c:pt idx="16">
                  <c:v>-1</c:v>
                </c:pt>
                <c:pt idx="17">
                  <c:v>-2</c:v>
                </c:pt>
                <c:pt idx="18">
                  <c:v>-3</c:v>
                </c:pt>
              </c:numCache>
            </c:numRef>
          </c:xVal>
          <c:yVal>
            <c:numRef>
              <c:f>calcs!$B$11:$T$11</c:f>
              <c:numCache>
                <c:formatCode>General</c:formatCode>
                <c:ptCount val="19"/>
                <c:pt idx="0">
                  <c:v>18.07801709616146</c:v>
                </c:pt>
                <c:pt idx="1">
                  <c:v>17.681136660507107</c:v>
                </c:pt>
                <c:pt idx="2">
                  <c:v>17.295991471081521</c:v>
                </c:pt>
                <c:pt idx="3">
                  <c:v>16.920998468661271</c:v>
                </c:pt>
                <c:pt idx="4">
                  <c:v>16.554933456595528</c:v>
                </c:pt>
                <c:pt idx="5">
                  <c:v>16.196822530057322</c:v>
                </c:pt>
                <c:pt idx="6">
                  <c:v>15.845873192406977</c:v>
                </c:pt>
                <c:pt idx="7">
                  <c:v>15.501428550307818</c:v>
                </c:pt>
                <c:pt idx="8">
                  <c:v>15.162935677304329</c:v>
                </c:pt>
                <c:pt idx="9">
                  <c:v>14.82992306752152</c:v>
                </c:pt>
                <c:pt idx="10">
                  <c:v>14.50198413858784</c:v>
                </c:pt>
                <c:pt idx="11">
                  <c:v>14.178764886373735</c:v>
                </c:pt>
                <c:pt idx="12">
                  <c:v>13.859954465604829</c:v>
                </c:pt>
                <c:pt idx="13">
                  <c:v>13.545277880159734</c:v>
                </c:pt>
                <c:pt idx="14">
                  <c:v>13.234490225329159</c:v>
                </c:pt>
                <c:pt idx="15">
                  <c:v>12.927372092125442</c:v>
                </c:pt>
                <c:pt idx="16">
                  <c:v>12.623725855486853</c:v>
                </c:pt>
                <c:pt idx="17">
                  <c:v>12.323372644338878</c:v>
                </c:pt>
                <c:pt idx="18">
                  <c:v>12.026149844371778</c:v>
                </c:pt>
              </c:numCache>
            </c:numRef>
          </c:yVal>
          <c:smooth val="1"/>
          <c:extLst>
            <c:ext xmlns:c16="http://schemas.microsoft.com/office/drawing/2014/chart" uri="{C3380CC4-5D6E-409C-BE32-E72D297353CC}">
              <c16:uniqueId val="{00000000-C273-410D-8B6A-33224C71247C}"/>
            </c:ext>
          </c:extLst>
        </c:ser>
        <c:ser>
          <c:idx val="0"/>
          <c:order val="1"/>
          <c:tx>
            <c:v>Minimum temperature allowed</c:v>
          </c:tx>
          <c:spPr>
            <a:ln w="28575">
              <a:solidFill>
                <a:srgbClr val="FF0000"/>
              </a:solidFill>
            </a:ln>
          </c:spPr>
          <c:marker>
            <c:symbol val="none"/>
          </c:marker>
          <c:xVal>
            <c:numRef>
              <c:f>calcs!$B$4:$T$4</c:f>
              <c:numCache>
                <c:formatCode>General</c:formatCode>
                <c:ptCount val="19"/>
                <c:pt idx="0">
                  <c:v>15</c:v>
                </c:pt>
                <c:pt idx="1">
                  <c:v>14</c:v>
                </c:pt>
                <c:pt idx="2">
                  <c:v>13</c:v>
                </c:pt>
                <c:pt idx="3">
                  <c:v>12</c:v>
                </c:pt>
                <c:pt idx="4">
                  <c:v>11</c:v>
                </c:pt>
                <c:pt idx="5">
                  <c:v>10</c:v>
                </c:pt>
                <c:pt idx="6">
                  <c:v>9</c:v>
                </c:pt>
                <c:pt idx="7">
                  <c:v>8</c:v>
                </c:pt>
                <c:pt idx="8">
                  <c:v>7</c:v>
                </c:pt>
                <c:pt idx="9">
                  <c:v>6</c:v>
                </c:pt>
                <c:pt idx="10">
                  <c:v>5</c:v>
                </c:pt>
                <c:pt idx="11">
                  <c:v>4</c:v>
                </c:pt>
                <c:pt idx="12">
                  <c:v>3</c:v>
                </c:pt>
                <c:pt idx="13">
                  <c:v>2</c:v>
                </c:pt>
                <c:pt idx="14">
                  <c:v>1</c:v>
                </c:pt>
                <c:pt idx="15">
                  <c:v>0</c:v>
                </c:pt>
                <c:pt idx="16">
                  <c:v>-1</c:v>
                </c:pt>
                <c:pt idx="17">
                  <c:v>-2</c:v>
                </c:pt>
                <c:pt idx="18">
                  <c:v>-3</c:v>
                </c:pt>
              </c:numCache>
            </c:numRef>
          </c:xVal>
          <c:yVal>
            <c:numRef>
              <c:f>calcs!$B$12:$T$12</c:f>
              <c:numCache>
                <c:formatCode>General</c:formatCode>
                <c:ptCount val="19"/>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numCache>
            </c:numRef>
          </c:yVal>
          <c:smooth val="1"/>
          <c:extLst>
            <c:ext xmlns:c16="http://schemas.microsoft.com/office/drawing/2014/chart" uri="{C3380CC4-5D6E-409C-BE32-E72D297353CC}">
              <c16:uniqueId val="{00000001-C273-410D-8B6A-33224C71247C}"/>
            </c:ext>
          </c:extLst>
        </c:ser>
        <c:dLbls>
          <c:showLegendKey val="0"/>
          <c:showVal val="0"/>
          <c:showCatName val="0"/>
          <c:showSerName val="0"/>
          <c:showPercent val="0"/>
          <c:showBubbleSize val="0"/>
        </c:dLbls>
        <c:axId val="75920128"/>
        <c:axId val="75922048"/>
      </c:scatterChart>
      <c:valAx>
        <c:axId val="75920128"/>
        <c:scaling>
          <c:orientation val="minMax"/>
          <c:min val="-3"/>
        </c:scaling>
        <c:delete val="0"/>
        <c:axPos val="b"/>
        <c:title>
          <c:tx>
            <c:rich>
              <a:bodyPr/>
              <a:lstStyle/>
              <a:p>
                <a:pPr>
                  <a:defRPr/>
                </a:pPr>
                <a:r>
                  <a:rPr lang="en-US"/>
                  <a:t>External Temperature (C)</a:t>
                </a:r>
                <a:r>
                  <a:rPr lang="en-US" baseline="0"/>
                  <a:t> </a:t>
                </a:r>
                <a:endParaRPr lang="en-US"/>
              </a:p>
            </c:rich>
          </c:tx>
          <c:overlay val="0"/>
        </c:title>
        <c:numFmt formatCode="General" sourceLinked="1"/>
        <c:majorTickMark val="out"/>
        <c:minorTickMark val="none"/>
        <c:tickLblPos val="nextTo"/>
        <c:crossAx val="75922048"/>
        <c:crosses val="autoZero"/>
        <c:crossBetween val="midCat"/>
        <c:majorUnit val="3"/>
      </c:valAx>
      <c:valAx>
        <c:axId val="75922048"/>
        <c:scaling>
          <c:orientation val="minMax"/>
          <c:max val="20"/>
          <c:min val="0"/>
        </c:scaling>
        <c:delete val="0"/>
        <c:axPos val="l"/>
        <c:majorGridlines>
          <c:spPr>
            <a:ln>
              <a:noFill/>
            </a:ln>
          </c:spPr>
        </c:majorGridlines>
        <c:title>
          <c:tx>
            <c:rich>
              <a:bodyPr rot="-5400000" vert="horz"/>
              <a:lstStyle/>
              <a:p>
                <a:pPr>
                  <a:defRPr/>
                </a:pPr>
                <a:r>
                  <a:rPr lang="en-GB"/>
                  <a:t>Temperature at occupied level (C)</a:t>
                </a:r>
              </a:p>
            </c:rich>
          </c:tx>
          <c:overlay val="0"/>
        </c:title>
        <c:numFmt formatCode="General" sourceLinked="1"/>
        <c:majorTickMark val="out"/>
        <c:minorTickMark val="none"/>
        <c:tickLblPos val="nextTo"/>
        <c:crossAx val="75920128"/>
        <c:crosses val="autoZero"/>
        <c:crossBetween val="midCat"/>
        <c:majorUnit val="2"/>
      </c:valAx>
    </c:plotArea>
    <c:legend>
      <c:legendPos val="r"/>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9525</xdr:colOff>
      <xdr:row>1</xdr:row>
      <xdr:rowOff>176212</xdr:rowOff>
    </xdr:from>
    <xdr:to>
      <xdr:col>4</xdr:col>
      <xdr:colOff>6419727</xdr:colOff>
      <xdr:row>20</xdr:row>
      <xdr:rowOff>19050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123825</xdr:colOff>
      <xdr:row>8</xdr:row>
      <xdr:rowOff>180974</xdr:rowOff>
    </xdr:from>
    <xdr:ext cx="3752850" cy="715362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3825" y="1826894"/>
          <a:ext cx="3752850" cy="71536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spreadsheet tool is based on standard plume theory from Turner (1973), Buoyancy Effects in Fluids. It also uses the concept of a virtual origin for plumes following the work of Kaye &amp; Hunt. It shows how the temperature of an incoming stream of cold air through a high level window or damper into a warm room increases as the turbulent plume falls under gravity and entrains warm room air. The entrainment is just from one side of the line plume since the other side is against the window. When the temperature of the plume 1.4m from the floor (given by the blue line) is below the minimum acceptable level for schools (given by the red line), the system FAILS to meet the criterion for draughts as laid out in the June 2013 Facilities Output Specification. When the temperature of the plume (blue line) is above the minimum temperature (red line), the system PASSES the criterion for cold draughts.</a:t>
          </a:r>
        </a:p>
        <a:p>
          <a:endParaRPr lang="en-GB" sz="1100"/>
        </a:p>
        <a:p>
          <a:r>
            <a:rPr lang="en-GB" sz="1100"/>
            <a:t>The model assumes that the flow is fully turbulent the moment air enters the room. This is the most optimistic assumption with regards to the effectiveness of mixing. Note that the effects of gusts are also not accounted for. Finally, although entrainment is modelled only from one side of the plume, the reduced turbulence arising from the fact that the plume is constrained by a solid boundary is also not included. The modelling results therefore indicate an optimistic view of the mixing effectiveness and colder temperatures at the occupied level may be experienced.</a:t>
          </a:r>
        </a:p>
        <a:p>
          <a:endParaRPr lang="en-GB" sz="1100"/>
        </a:p>
        <a:p>
          <a:r>
            <a:rPr lang="en-GB" sz="1100" b="1"/>
            <a:t>The results should be interpreted as follows:</a:t>
          </a:r>
        </a:p>
        <a:p>
          <a:r>
            <a:rPr lang="en-GB" sz="1100"/>
            <a:t>1) If the temperatures predicted show a </a:t>
          </a:r>
          <a:r>
            <a:rPr lang="en-GB" sz="1100" u="none">
              <a:solidFill>
                <a:srgbClr val="FF0000"/>
              </a:solidFill>
            </a:rPr>
            <a:t>FAIL</a:t>
          </a:r>
          <a:r>
            <a:rPr lang="en-GB" sz="1100"/>
            <a:t> then it is very likely that draughts</a:t>
          </a:r>
          <a:r>
            <a:rPr lang="en-GB" sz="1100" baseline="0"/>
            <a:t> will be a serious issue in your design and </a:t>
          </a:r>
          <a:r>
            <a:rPr lang="en-GB" sz="1100" u="none" baseline="0">
              <a:solidFill>
                <a:srgbClr val="FF0000"/>
              </a:solidFill>
            </a:rPr>
            <a:t>alternative solutions are recommended</a:t>
          </a:r>
          <a:r>
            <a:rPr lang="en-GB" sz="1100" baseline="0"/>
            <a:t>.</a:t>
          </a:r>
        </a:p>
        <a:p>
          <a:r>
            <a:rPr lang="en-GB" sz="1100" baseline="0"/>
            <a:t>2) If the temperatures predicted show a </a:t>
          </a:r>
          <a:r>
            <a:rPr lang="en-GB" sz="1100" b="1" baseline="0">
              <a:solidFill>
                <a:schemeClr val="accent6"/>
              </a:solidFill>
            </a:rPr>
            <a:t>MARGINAL PASS</a:t>
          </a:r>
          <a:r>
            <a:rPr lang="en-GB" sz="1100" baseline="0">
              <a:solidFill>
                <a:schemeClr val="accent6"/>
              </a:solidFill>
            </a:rPr>
            <a:t> </a:t>
          </a:r>
          <a:r>
            <a:rPr lang="en-GB" sz="1100" baseline="0"/>
            <a:t>then anyone using this design should only do so with </a:t>
          </a:r>
          <a:r>
            <a:rPr lang="en-GB" sz="1100" b="1" baseline="0">
              <a:solidFill>
                <a:schemeClr val="accent6"/>
              </a:solidFill>
            </a:rPr>
            <a:t>extreme caution</a:t>
          </a:r>
          <a:r>
            <a:rPr lang="en-GB" sz="1100" baseline="0"/>
            <a:t> as draughts may well still be a problem.</a:t>
          </a:r>
        </a:p>
        <a:p>
          <a:r>
            <a:rPr lang="en-GB" sz="1100" baseline="0"/>
            <a:t>3) If the temperatures predicted show a </a:t>
          </a:r>
          <a:r>
            <a:rPr lang="en-GB" sz="1100" b="1" baseline="0">
              <a:solidFill>
                <a:srgbClr val="00B050"/>
              </a:solidFill>
            </a:rPr>
            <a:t>CLEAR PASS</a:t>
          </a:r>
          <a:r>
            <a:rPr lang="en-GB" sz="1100" b="1" baseline="0"/>
            <a:t> </a:t>
          </a:r>
          <a:r>
            <a:rPr lang="en-GB" sz="1100" baseline="0"/>
            <a:t>then the designer can </a:t>
          </a:r>
          <a:r>
            <a:rPr lang="en-GB" sz="1100" b="1" baseline="0">
              <a:solidFill>
                <a:srgbClr val="00B050"/>
              </a:solidFill>
            </a:rPr>
            <a:t>proceed</a:t>
          </a:r>
          <a:r>
            <a:rPr lang="en-GB" sz="1100" baseline="0"/>
            <a:t>, but note that the results do not guarantee draught free conditions at all times. If completely draught free conditions are desired under all weather conditions then alternative ventilation solutions should be pursued.</a:t>
          </a:r>
        </a:p>
        <a:p>
          <a:endParaRPr lang="en-GB" sz="1100" baseline="0"/>
        </a:p>
      </xdr:txBody>
    </xdr:sp>
    <xdr:clientData/>
  </xdr:oneCellAnchor>
  <xdr:oneCellAnchor>
    <xdr:from>
      <xdr:col>5</xdr:col>
      <xdr:colOff>279400</xdr:colOff>
      <xdr:row>9</xdr:row>
      <xdr:rowOff>25400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398500" y="173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174624</xdr:colOff>
      <xdr:row>21</xdr:row>
      <xdr:rowOff>92074</xdr:rowOff>
    </xdr:from>
    <xdr:ext cx="6924675" cy="1125693"/>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581524" y="4092574"/>
          <a:ext cx="6924675" cy="112569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spreadsheet tool was developed by Dr Shaun Fitzgerald, Breathing Buildings. It is free  for designers to use to help them in the assessment of the most appropriate openings for wintertime ventilation. For</a:t>
          </a:r>
          <a:r>
            <a:rPr lang="en-GB" sz="1100" baseline="0"/>
            <a:t> more information please see </a:t>
          </a:r>
          <a:r>
            <a:rPr lang="en-GB" sz="1100" u="sng" baseline="0">
              <a:solidFill>
                <a:schemeClr val="tx2"/>
              </a:solidFill>
            </a:rPr>
            <a:t>www.breathingbuildings.com</a:t>
          </a:r>
          <a:endParaRPr lang="en-GB" sz="1100" u="sng">
            <a:solidFill>
              <a:schemeClr val="tx2"/>
            </a:solidFill>
          </a:endParaRPr>
        </a:p>
        <a:p>
          <a:endParaRPr lang="en-GB" sz="1100"/>
        </a:p>
        <a:p>
          <a:r>
            <a:rPr lang="en-GB" sz="1100"/>
            <a:t>Breathing Buildings is grateful to Prof Malcolm Cook (Loughborough University) and Prof Colm</a:t>
          </a:r>
          <a:r>
            <a:rPr lang="en-GB" sz="1100" baseline="0"/>
            <a:t> Caulfield (University of Cambridge) for discussions regarding the modelling of plumes.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0.72457</cdr:x>
      <cdr:y>0.05215</cdr:y>
    </cdr:from>
    <cdr:to>
      <cdr:x>0.97422</cdr:x>
      <cdr:y>0.17792</cdr:y>
    </cdr:to>
    <cdr:pic>
      <cdr:nvPicPr>
        <cdr:cNvPr id="2" name="Picture 1">
          <a:extLst xmlns:a="http://schemas.openxmlformats.org/drawingml/2006/main">
            <a:ext uri="{FF2B5EF4-FFF2-40B4-BE49-F238E27FC236}">
              <a16:creationId xmlns:a16="http://schemas.microsoft.com/office/drawing/2014/main" id="{0D6F2396-F85F-4AF4-B7AE-C4C5D18984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6349" y="190500"/>
          <a:ext cx="1752477" cy="45940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2" zoomScale="75" zoomScaleNormal="75" workbookViewId="0">
      <selection activeCell="B8" sqref="B8"/>
    </sheetView>
  </sheetViews>
  <sheetFormatPr defaultRowHeight="15" x14ac:dyDescent="0.25"/>
  <cols>
    <col min="1" max="1" width="36.42578125" style="7" customWidth="1"/>
    <col min="2" max="2" width="20.5703125" customWidth="1"/>
    <col min="5" max="5" width="121.5703125" customWidth="1"/>
  </cols>
  <sheetData>
    <row r="1" spans="1:4" hidden="1" x14ac:dyDescent="0.25">
      <c r="A1" s="7" t="s">
        <v>14</v>
      </c>
      <c r="B1" s="1">
        <v>0</v>
      </c>
      <c r="C1" t="s">
        <v>5</v>
      </c>
      <c r="D1" t="s">
        <v>20</v>
      </c>
    </row>
    <row r="2" spans="1:4" x14ac:dyDescent="0.25">
      <c r="A2" s="7" t="s">
        <v>18</v>
      </c>
      <c r="B2" s="8">
        <v>4</v>
      </c>
      <c r="C2" t="s">
        <v>5</v>
      </c>
    </row>
    <row r="3" spans="1:4" x14ac:dyDescent="0.25">
      <c r="A3" s="7" t="s">
        <v>17</v>
      </c>
      <c r="B3" s="8">
        <v>21</v>
      </c>
      <c r="C3" t="s">
        <v>0</v>
      </c>
    </row>
    <row r="4" spans="1:4" ht="30" x14ac:dyDescent="0.25">
      <c r="A4" s="7" t="s">
        <v>27</v>
      </c>
      <c r="B4" s="8">
        <v>3</v>
      </c>
      <c r="C4" t="s">
        <v>5</v>
      </c>
    </row>
    <row r="5" spans="1:4" ht="30" x14ac:dyDescent="0.25">
      <c r="A5" s="7" t="s">
        <v>19</v>
      </c>
      <c r="B5" s="8">
        <v>0.5</v>
      </c>
      <c r="C5" t="s">
        <v>5</v>
      </c>
    </row>
    <row r="6" spans="1:4" x14ac:dyDescent="0.25">
      <c r="A6" s="7" t="s">
        <v>25</v>
      </c>
      <c r="B6" s="8" t="s">
        <v>21</v>
      </c>
    </row>
    <row r="7" spans="1:4" x14ac:dyDescent="0.25">
      <c r="A7" s="7" t="s">
        <v>15</v>
      </c>
      <c r="B7" s="8">
        <v>32</v>
      </c>
    </row>
    <row r="8" spans="1:4" x14ac:dyDescent="0.25">
      <c r="A8" s="7" t="s">
        <v>16</v>
      </c>
      <c r="B8" s="8">
        <v>5</v>
      </c>
      <c r="C8" t="s">
        <v>6</v>
      </c>
    </row>
    <row r="24" spans="1:5" x14ac:dyDescent="0.25">
      <c r="A24" s="9"/>
      <c r="B24" s="9"/>
      <c r="C24" s="9"/>
      <c r="D24" s="9"/>
      <c r="E24" s="9"/>
    </row>
    <row r="25" spans="1:5" x14ac:dyDescent="0.25">
      <c r="A25"/>
    </row>
  </sheetData>
  <sheetProtection algorithmName="SHA-512" hashValue="5VwnJDi7t8VgKzp8gZJE7VsjPshHiSzaO1ub+VgnpKhGekN5E8E/n+9TINmGBQiaJb6xxjizToNLqRPy6vu59Q==" saltValue="814S7v0sKfZYbFC2fqSwlA==" spinCount="100000" sheet="1" objects="1" scenarios="1" selectLockedCells="1"/>
  <mergeCells count="1">
    <mergeCell ref="A24:E24"/>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calcs!$A$16:$A$18</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opLeftCell="E4" workbookViewId="0">
      <selection activeCell="A29" sqref="A1:XFD1048576"/>
    </sheetView>
  </sheetViews>
  <sheetFormatPr defaultRowHeight="15" x14ac:dyDescent="0.25"/>
  <cols>
    <col min="1" max="1" width="51" customWidth="1"/>
  </cols>
  <sheetData>
    <row r="1" spans="1:20" hidden="1" x14ac:dyDescent="0.25">
      <c r="A1" s="5" t="s">
        <v>7</v>
      </c>
      <c r="B1" s="5">
        <v>0.10199999999999999</v>
      </c>
    </row>
    <row r="2" spans="1:20" hidden="1" x14ac:dyDescent="0.25">
      <c r="A2" s="5" t="s">
        <v>0</v>
      </c>
      <c r="B2" s="5">
        <f>(6/5)*B1*((0.9*B1)^0.33333)*(3.14159)^0.6666667</f>
        <v>0.11844010649544837</v>
      </c>
    </row>
    <row r="3" spans="1:20" hidden="1" x14ac:dyDescent="0.25">
      <c r="A3" t="s">
        <v>8</v>
      </c>
      <c r="B3">
        <f>('EFA PSBP Front Page'!B7*'EFA PSBP Front Page'!B8)/('EFA PSBP Front Page'!B2*1000)</f>
        <v>0.04</v>
      </c>
      <c r="C3" t="s">
        <v>12</v>
      </c>
    </row>
    <row r="4" spans="1:20" x14ac:dyDescent="0.25">
      <c r="A4" t="s">
        <v>1</v>
      </c>
      <c r="B4" s="2">
        <f>MIN('EFA PSBP Front Page'!$B$3-1,15)</f>
        <v>15</v>
      </c>
      <c r="C4" s="2">
        <f t="shared" ref="C4:T4" si="0">B4-1</f>
        <v>14</v>
      </c>
      <c r="D4" s="2">
        <f t="shared" si="0"/>
        <v>13</v>
      </c>
      <c r="E4" s="2">
        <f t="shared" si="0"/>
        <v>12</v>
      </c>
      <c r="F4" s="2">
        <f t="shared" si="0"/>
        <v>11</v>
      </c>
      <c r="G4" s="2">
        <f t="shared" si="0"/>
        <v>10</v>
      </c>
      <c r="H4" s="2">
        <f t="shared" si="0"/>
        <v>9</v>
      </c>
      <c r="I4" s="2">
        <f t="shared" si="0"/>
        <v>8</v>
      </c>
      <c r="J4" s="2">
        <f t="shared" si="0"/>
        <v>7</v>
      </c>
      <c r="K4" s="2">
        <f t="shared" si="0"/>
        <v>6</v>
      </c>
      <c r="L4" s="2">
        <f t="shared" si="0"/>
        <v>5</v>
      </c>
      <c r="M4" s="2">
        <f t="shared" si="0"/>
        <v>4</v>
      </c>
      <c r="N4" s="2">
        <f t="shared" si="0"/>
        <v>3</v>
      </c>
      <c r="O4" s="2">
        <f t="shared" si="0"/>
        <v>2</v>
      </c>
      <c r="P4" s="2">
        <f t="shared" si="0"/>
        <v>1</v>
      </c>
      <c r="Q4" s="2">
        <f t="shared" si="0"/>
        <v>0</v>
      </c>
      <c r="R4" s="2">
        <f t="shared" si="0"/>
        <v>-1</v>
      </c>
      <c r="S4" s="2">
        <f t="shared" si="0"/>
        <v>-2</v>
      </c>
      <c r="T4" s="2">
        <f t="shared" si="0"/>
        <v>-3</v>
      </c>
    </row>
    <row r="5" spans="1:20" hidden="1" x14ac:dyDescent="0.25">
      <c r="A5" t="s">
        <v>2</v>
      </c>
      <c r="B5">
        <f>9.81*('EFA PSBP Front Page'!$B$3-B4)/300</f>
        <v>0.19619999999999999</v>
      </c>
      <c r="C5">
        <f>9.81*('EFA PSBP Front Page'!$B$3-C4)/300</f>
        <v>0.22889999999999999</v>
      </c>
      <c r="D5">
        <f>9.81*('EFA PSBP Front Page'!$B$3-D4)/300</f>
        <v>0.2616</v>
      </c>
      <c r="E5">
        <f>9.81*('EFA PSBP Front Page'!$B$3-E4)/300</f>
        <v>0.29430000000000001</v>
      </c>
      <c r="F5">
        <f>9.81*('EFA PSBP Front Page'!$B$3-F4)/300</f>
        <v>0.32700000000000001</v>
      </c>
      <c r="G5">
        <f>9.81*('EFA PSBP Front Page'!$B$3-G4)/300</f>
        <v>0.35970000000000002</v>
      </c>
      <c r="H5">
        <f>9.81*('EFA PSBP Front Page'!$B$3-H4)/300</f>
        <v>0.39239999999999997</v>
      </c>
      <c r="I5">
        <f>9.81*('EFA PSBP Front Page'!$B$3-I4)/300</f>
        <v>0.42509999999999998</v>
      </c>
      <c r="J5">
        <f>9.81*('EFA PSBP Front Page'!$B$3-J4)/300</f>
        <v>0.45779999999999998</v>
      </c>
      <c r="K5">
        <f>9.81*('EFA PSBP Front Page'!$B$3-K4)/300</f>
        <v>0.49049999999999999</v>
      </c>
      <c r="L5">
        <f>9.81*('EFA PSBP Front Page'!$B$3-L4)/300</f>
        <v>0.5232</v>
      </c>
      <c r="M5">
        <f>9.81*('EFA PSBP Front Page'!$B$3-M4)/300</f>
        <v>0.55590000000000006</v>
      </c>
      <c r="N5">
        <f>9.81*('EFA PSBP Front Page'!$B$3-N4)/300</f>
        <v>0.58860000000000001</v>
      </c>
      <c r="O5">
        <f>9.81*('EFA PSBP Front Page'!$B$3-O4)/300</f>
        <v>0.62130000000000007</v>
      </c>
      <c r="P5">
        <f>9.81*('EFA PSBP Front Page'!$B$3-P4)/300</f>
        <v>0.65400000000000003</v>
      </c>
      <c r="Q5">
        <f>9.81*('EFA PSBP Front Page'!$B$3-Q4)/300</f>
        <v>0.68670000000000009</v>
      </c>
      <c r="R5">
        <f>9.81*('EFA PSBP Front Page'!$B$3-R4)/300</f>
        <v>0.71940000000000004</v>
      </c>
      <c r="S5">
        <f>9.81*('EFA PSBP Front Page'!$B$3-S4)/300</f>
        <v>0.7521000000000001</v>
      </c>
      <c r="T5">
        <f>9.81*('EFA PSBP Front Page'!$B$3-T4)/300</f>
        <v>0.78479999999999994</v>
      </c>
    </row>
    <row r="6" spans="1:20" hidden="1" x14ac:dyDescent="0.25">
      <c r="A6" t="s">
        <v>9</v>
      </c>
      <c r="B6">
        <f t="shared" ref="B6:T6" si="1">$B$3*B5*1.2</f>
        <v>9.4175999999999982E-3</v>
      </c>
      <c r="C6">
        <f t="shared" si="1"/>
        <v>1.0987199999999999E-2</v>
      </c>
      <c r="D6">
        <f t="shared" si="1"/>
        <v>1.2556799999999998E-2</v>
      </c>
      <c r="E6">
        <f t="shared" si="1"/>
        <v>1.4126400000000001E-2</v>
      </c>
      <c r="F6">
        <f t="shared" si="1"/>
        <v>1.5696000000000002E-2</v>
      </c>
      <c r="G6">
        <f t="shared" si="1"/>
        <v>1.7265600000000002E-2</v>
      </c>
      <c r="H6">
        <f t="shared" si="1"/>
        <v>1.8835199999999996E-2</v>
      </c>
      <c r="I6">
        <f t="shared" si="1"/>
        <v>2.0404799999999997E-2</v>
      </c>
      <c r="J6">
        <f t="shared" si="1"/>
        <v>2.1974399999999998E-2</v>
      </c>
      <c r="K6">
        <f t="shared" si="1"/>
        <v>2.3543999999999999E-2</v>
      </c>
      <c r="L6">
        <f t="shared" si="1"/>
        <v>2.5113599999999996E-2</v>
      </c>
      <c r="M6">
        <f t="shared" si="1"/>
        <v>2.6683200000000001E-2</v>
      </c>
      <c r="N6">
        <f t="shared" si="1"/>
        <v>2.8252800000000002E-2</v>
      </c>
      <c r="O6">
        <f t="shared" si="1"/>
        <v>2.9822400000000002E-2</v>
      </c>
      <c r="P6">
        <f t="shared" si="1"/>
        <v>3.1392000000000003E-2</v>
      </c>
      <c r="Q6">
        <f t="shared" si="1"/>
        <v>3.2961600000000001E-2</v>
      </c>
      <c r="R6">
        <f t="shared" si="1"/>
        <v>3.4531200000000005E-2</v>
      </c>
      <c r="S6">
        <f t="shared" si="1"/>
        <v>3.6100800000000002E-2</v>
      </c>
      <c r="T6">
        <f t="shared" si="1"/>
        <v>3.7670399999999993E-2</v>
      </c>
    </row>
    <row r="7" spans="1:20" hidden="1" x14ac:dyDescent="0.25">
      <c r="A7" t="s">
        <v>10</v>
      </c>
      <c r="B7">
        <f>$B$3*1.2/((4*B6*(calcs!$B$1*0.5)^2)^0.333)</f>
        <v>1.0379858254925349</v>
      </c>
      <c r="C7">
        <f>$B$3*1.2/((4*C6*(calcs!$B$1*0.5)^2)^0.333)</f>
        <v>0.98604819395166554</v>
      </c>
      <c r="D7">
        <f>$B$3*1.2/((4*D6*(calcs!$B$1*0.5)^2)^0.333)</f>
        <v>0.94316314865856477</v>
      </c>
      <c r="E7">
        <f>$B$3*1.2/((4*E6*(calcs!$B$1*0.5)^2)^0.333)</f>
        <v>0.90688670184570397</v>
      </c>
      <c r="F7">
        <f>$B$3*1.2/((4*F6*(calcs!$B$1*0.5)^2)^0.333)</f>
        <v>0.87562023506520004</v>
      </c>
      <c r="G7">
        <f>$B$3*1.2/((4*G6*(calcs!$B$1*0.5)^2)^0.333)</f>
        <v>0.8482659317982989</v>
      </c>
      <c r="H7">
        <f>$B$3*1.2/((4*H6*(calcs!$B$1*0.5)^2)^0.333)</f>
        <v>0.8240402673933499</v>
      </c>
      <c r="I7">
        <f>$B$3*1.2/((4*I6*(calcs!$B$1*0.5)^2)^0.333)</f>
        <v>0.8023662506490451</v>
      </c>
      <c r="J7">
        <f>$B$3*1.2/((4*J6*(calcs!$B$1*0.5)^2)^0.333)</f>
        <v>0.78280781630240481</v>
      </c>
      <c r="K7">
        <f>$B$3*1.2/((4*K6*(calcs!$B$1*0.5)^2)^0.333)</f>
        <v>0.76502812229717709</v>
      </c>
      <c r="L7">
        <f>$B$3*1.2/((4*L6*(calcs!$B$1*0.5)^2)^0.333)</f>
        <v>0.74876206796693601</v>
      </c>
      <c r="M7">
        <f>$B$3*1.2/((4*M6*(calcs!$B$1*0.5)^2)^0.333)</f>
        <v>0.73379761940900323</v>
      </c>
      <c r="N7">
        <f>$B$3*1.2/((4*N6*(calcs!$B$1*0.5)^2)^0.333)</f>
        <v>0.71996277977090906</v>
      </c>
      <c r="O7">
        <f>$B$3*1.2/((4*O6*(calcs!$B$1*0.5)^2)^0.333)</f>
        <v>0.70711628655178871</v>
      </c>
      <c r="P7">
        <f>$B$3*1.2/((4*P6*(calcs!$B$1*0.5)^2)^0.333)</f>
        <v>0.6951408342168589</v>
      </c>
      <c r="Q7">
        <f>$B$3*1.2/((4*Q6*(calcs!$B$1*0.5)^2)^0.333)</f>
        <v>0.68393804738967634</v>
      </c>
      <c r="R7">
        <f>$B$3*1.2/((4*R6*(calcs!$B$1*0.5)^2)^0.333)</f>
        <v>0.67342469241143454</v>
      </c>
      <c r="S7">
        <f>$B$3*1.2/((4*S6*(calcs!$B$1*0.5)^2)^0.333)</f>
        <v>0.66352978094622783</v>
      </c>
      <c r="T7">
        <f>$B$3*1.2/((4*T6*(calcs!$B$1*0.5)^2)^0.333)</f>
        <v>0.65419232672420269</v>
      </c>
    </row>
    <row r="8" spans="1:20" hidden="1" x14ac:dyDescent="0.25"/>
    <row r="9" spans="1:20" hidden="1" x14ac:dyDescent="0.25">
      <c r="A9" t="s">
        <v>3</v>
      </c>
      <c r="B9">
        <f>((B6/2)^0.666667)/(((0.5*calcs!$B$1)^0.66667)*(calcs!$B$14-'EFA PSBP Front Page'!$B$1+B7))</f>
        <v>9.5548840955520228E-2</v>
      </c>
      <c r="C9">
        <f>((C6/2)^0.666667)/(((0.5*calcs!$B$1)^0.66667)*(calcs!$B$14-'EFA PSBP Front Page'!$B$1+C7))</f>
        <v>0.10852683120141754</v>
      </c>
      <c r="D9">
        <f>((D6/2)^0.666667)/(((0.5*calcs!$B$1)^0.66667)*(calcs!$B$14-'EFA PSBP Front Page'!$B$1+D7))</f>
        <v>0.12112107889563432</v>
      </c>
      <c r="E9">
        <f>((E6/2)^0.666667)/(((0.5*calcs!$B$1)^0.66667)*(calcs!$B$14-'EFA PSBP Front Page'!$B$1+E7))</f>
        <v>0.13338335007477647</v>
      </c>
      <c r="F9">
        <f>((F6/2)^0.666667)/(((0.5*calcs!$B$1)^0.66667)*(calcs!$B$14-'EFA PSBP Front Page'!$B$1+F7))</f>
        <v>0.1453536759693263</v>
      </c>
      <c r="G9">
        <f>((G6/2)^0.666667)/(((0.5*calcs!$B$1)^0.66667)*(calcs!$B$14-'EFA PSBP Front Page'!$B$1+G7))</f>
        <v>0.15706390326712558</v>
      </c>
      <c r="H9">
        <f>((H6/2)^0.666667)/(((0.5*calcs!$B$1)^0.66667)*(calcs!$B$14-'EFA PSBP Front Page'!$B$1+H7))</f>
        <v>0.16853994660829189</v>
      </c>
      <c r="I9">
        <f>((I6/2)^0.666667)/(((0.5*calcs!$B$1)^0.66667)*(calcs!$B$14-'EFA PSBP Front Page'!$B$1+I7))</f>
        <v>0.17980328640493434</v>
      </c>
      <c r="J9">
        <f>((J6/2)^0.666667)/(((0.5*calcs!$B$1)^0.66667)*(calcs!$B$14-'EFA PSBP Front Page'!$B$1+J7))</f>
        <v>0.19087200335214843</v>
      </c>
      <c r="K9">
        <f>((K6/2)^0.666667)/(((0.5*calcs!$B$1)^0.66667)*(calcs!$B$14-'EFA PSBP Front Page'!$B$1+K7))</f>
        <v>0.20176151569204628</v>
      </c>
      <c r="L9">
        <f>((L6/2)^0.666667)/(((0.5*calcs!$B$1)^0.66667)*(calcs!$B$14-'EFA PSBP Front Page'!$B$1+L7))</f>
        <v>0.21248511866817765</v>
      </c>
      <c r="M9">
        <f>((M6/2)^0.666667)/(((0.5*calcs!$B$1)^0.66667)*(calcs!$B$14-'EFA PSBP Front Page'!$B$1+M7))</f>
        <v>0.22305438821557891</v>
      </c>
      <c r="N9">
        <f>((N6/2)^0.666667)/(((0.5*calcs!$B$1)^0.66667)*(calcs!$B$14-'EFA PSBP Front Page'!$B$1+N7))</f>
        <v>0.23347948897472209</v>
      </c>
      <c r="O9">
        <f>((O6/2)^0.666667)/(((0.5*calcs!$B$1)^0.66667)*(calcs!$B$14-'EFA PSBP Front Page'!$B$1+O7))</f>
        <v>0.24376941331877672</v>
      </c>
      <c r="P9">
        <f>((P6/2)^0.666667)/(((0.5*calcs!$B$1)^0.66667)*(calcs!$B$14-'EFA PSBP Front Page'!$B$1+P7))</f>
        <v>0.25393216963173654</v>
      </c>
      <c r="Q9">
        <f>((Q6/2)^0.666667)/(((0.5*calcs!$B$1)^0.66667)*(calcs!$B$14-'EFA PSBP Front Page'!$B$1+Q7))</f>
        <v>0.2639749325874981</v>
      </c>
      <c r="R9">
        <f>((R6/2)^0.666667)/(((0.5*calcs!$B$1)^0.66667)*(calcs!$B$14-'EFA PSBP Front Page'!$B$1+R7))</f>
        <v>0.27390416452557992</v>
      </c>
      <c r="S9">
        <f>((S6/2)^0.666667)/(((0.5*calcs!$B$1)^0.66667)*(calcs!$B$14-'EFA PSBP Front Page'!$B$1+S7))</f>
        <v>0.28372571453011874</v>
      </c>
      <c r="T9">
        <f>((T6/2)^0.666667)/(((0.5*calcs!$B$1)^0.66667)*(calcs!$B$14-'EFA PSBP Front Page'!$B$1+T7))</f>
        <v>0.29344490008904289</v>
      </c>
    </row>
    <row r="10" spans="1:20" hidden="1" x14ac:dyDescent="0.25">
      <c r="A10" t="s">
        <v>4</v>
      </c>
      <c r="B10">
        <f t="shared" ref="B10:T10" si="2">300*B9/9.81</f>
        <v>2.921982903838539</v>
      </c>
      <c r="C10">
        <f t="shared" si="2"/>
        <v>3.3188633394928915</v>
      </c>
      <c r="D10">
        <f t="shared" si="2"/>
        <v>3.7040085289184805</v>
      </c>
      <c r="E10">
        <f t="shared" si="2"/>
        <v>4.0790015313387302</v>
      </c>
      <c r="F10">
        <f t="shared" si="2"/>
        <v>4.445066543404474</v>
      </c>
      <c r="G10">
        <f t="shared" si="2"/>
        <v>4.8031774699426784</v>
      </c>
      <c r="H10">
        <f t="shared" si="2"/>
        <v>5.1541268075930242</v>
      </c>
      <c r="I10">
        <f t="shared" si="2"/>
        <v>5.4985714496921814</v>
      </c>
      <c r="J10">
        <f t="shared" si="2"/>
        <v>5.83706432269567</v>
      </c>
      <c r="K10">
        <f t="shared" si="2"/>
        <v>6.1700769324784792</v>
      </c>
      <c r="L10">
        <f t="shared" si="2"/>
        <v>6.4980158614121599</v>
      </c>
      <c r="M10">
        <f t="shared" si="2"/>
        <v>6.8212351136262654</v>
      </c>
      <c r="N10">
        <f t="shared" si="2"/>
        <v>7.1400455343951696</v>
      </c>
      <c r="O10">
        <f t="shared" si="2"/>
        <v>7.4547221198402651</v>
      </c>
      <c r="P10">
        <f t="shared" si="2"/>
        <v>7.765509774670841</v>
      </c>
      <c r="Q10">
        <f t="shared" si="2"/>
        <v>8.0726279078745584</v>
      </c>
      <c r="R10">
        <f t="shared" si="2"/>
        <v>8.3762741445131468</v>
      </c>
      <c r="S10">
        <f t="shared" si="2"/>
        <v>8.6766273556611218</v>
      </c>
      <c r="T10">
        <f t="shared" si="2"/>
        <v>8.973850155628222</v>
      </c>
    </row>
    <row r="11" spans="1:20" x14ac:dyDescent="0.25">
      <c r="A11" t="s">
        <v>11</v>
      </c>
      <c r="B11" s="4">
        <f>'EFA PSBP Front Page'!$B$3-B10</f>
        <v>18.07801709616146</v>
      </c>
      <c r="C11" s="4">
        <f>'EFA PSBP Front Page'!$B$3-C10</f>
        <v>17.681136660507107</v>
      </c>
      <c r="D11" s="4">
        <f>'EFA PSBP Front Page'!$B$3-D10</f>
        <v>17.295991471081521</v>
      </c>
      <c r="E11" s="4">
        <f>'EFA PSBP Front Page'!$B$3-E10</f>
        <v>16.920998468661271</v>
      </c>
      <c r="F11" s="4">
        <f>'EFA PSBP Front Page'!$B$3-F10</f>
        <v>16.554933456595528</v>
      </c>
      <c r="G11" s="4">
        <f>'EFA PSBP Front Page'!$B$3-G10</f>
        <v>16.196822530057322</v>
      </c>
      <c r="H11" s="4">
        <f>'EFA PSBP Front Page'!$B$3-H10</f>
        <v>15.845873192406977</v>
      </c>
      <c r="I11" s="4">
        <f>'EFA PSBP Front Page'!$B$3-I10</f>
        <v>15.501428550307818</v>
      </c>
      <c r="J11" s="4">
        <f>'EFA PSBP Front Page'!$B$3-J10</f>
        <v>15.162935677304329</v>
      </c>
      <c r="K11" s="4">
        <f>'EFA PSBP Front Page'!$B$3-K10</f>
        <v>14.82992306752152</v>
      </c>
      <c r="L11" s="4">
        <f>'EFA PSBP Front Page'!$B$3-L10</f>
        <v>14.50198413858784</v>
      </c>
      <c r="M11" s="4">
        <f>'EFA PSBP Front Page'!$B$3-M10</f>
        <v>14.178764886373735</v>
      </c>
      <c r="N11" s="4">
        <f>'EFA PSBP Front Page'!$B$3-N10</f>
        <v>13.859954465604829</v>
      </c>
      <c r="O11" s="4">
        <f>'EFA PSBP Front Page'!$B$3-O10</f>
        <v>13.545277880159734</v>
      </c>
      <c r="P11" s="4">
        <f>'EFA PSBP Front Page'!$B$3-P10</f>
        <v>13.234490225329159</v>
      </c>
      <c r="Q11" s="4">
        <f>'EFA PSBP Front Page'!$B$3-Q10</f>
        <v>12.927372092125442</v>
      </c>
      <c r="R11" s="4">
        <f>'EFA PSBP Front Page'!$B$3-R10</f>
        <v>12.623725855486853</v>
      </c>
      <c r="S11" s="4">
        <f>'EFA PSBP Front Page'!$B$3-S10</f>
        <v>12.323372644338878</v>
      </c>
      <c r="T11" s="4">
        <f>'EFA PSBP Front Page'!$B$3-T10</f>
        <v>12.026149844371778</v>
      </c>
    </row>
    <row r="12" spans="1:20" x14ac:dyDescent="0.25">
      <c r="A12" s="3" t="s">
        <v>13</v>
      </c>
      <c r="B12" s="3">
        <f>'EFA PSBP Front Page'!B3-5</f>
        <v>16</v>
      </c>
      <c r="C12" s="3">
        <f t="shared" ref="C12:T12" si="3">B12</f>
        <v>16</v>
      </c>
      <c r="D12" s="3">
        <f t="shared" si="3"/>
        <v>16</v>
      </c>
      <c r="E12" s="3">
        <f t="shared" si="3"/>
        <v>16</v>
      </c>
      <c r="F12" s="3">
        <f t="shared" si="3"/>
        <v>16</v>
      </c>
      <c r="G12" s="3">
        <f t="shared" si="3"/>
        <v>16</v>
      </c>
      <c r="H12" s="3">
        <f t="shared" si="3"/>
        <v>16</v>
      </c>
      <c r="I12" s="3">
        <f t="shared" si="3"/>
        <v>16</v>
      </c>
      <c r="J12" s="3">
        <f t="shared" si="3"/>
        <v>16</v>
      </c>
      <c r="K12" s="3">
        <f t="shared" si="3"/>
        <v>16</v>
      </c>
      <c r="L12" s="3">
        <f t="shared" si="3"/>
        <v>16</v>
      </c>
      <c r="M12" s="3">
        <f t="shared" si="3"/>
        <v>16</v>
      </c>
      <c r="N12" s="3">
        <f t="shared" si="3"/>
        <v>16</v>
      </c>
      <c r="O12" s="3">
        <f t="shared" si="3"/>
        <v>16</v>
      </c>
      <c r="P12" s="3">
        <f t="shared" si="3"/>
        <v>16</v>
      </c>
      <c r="Q12" s="3">
        <f t="shared" si="3"/>
        <v>16</v>
      </c>
      <c r="R12" s="3">
        <f t="shared" si="3"/>
        <v>16</v>
      </c>
      <c r="S12" s="3">
        <f t="shared" si="3"/>
        <v>16</v>
      </c>
      <c r="T12" s="3">
        <f t="shared" si="3"/>
        <v>16</v>
      </c>
    </row>
    <row r="14" spans="1:20" x14ac:dyDescent="0.25">
      <c r="A14" t="s">
        <v>24</v>
      </c>
      <c r="B14" s="6">
        <f>'EFA PSBP Front Page'!B4-'EFA PSBP Front Page'!B5+B20-1.4</f>
        <v>1.1000000000000001</v>
      </c>
      <c r="C14" t="s">
        <v>5</v>
      </c>
    </row>
    <row r="16" spans="1:20" hidden="1" x14ac:dyDescent="0.25">
      <c r="A16" t="s">
        <v>21</v>
      </c>
      <c r="B16">
        <v>0</v>
      </c>
    </row>
    <row r="17" spans="1:2" hidden="1" x14ac:dyDescent="0.25">
      <c r="A17" t="s">
        <v>22</v>
      </c>
      <c r="B17">
        <f>'EFA PSBP Front Page'!B5</f>
        <v>0.5</v>
      </c>
    </row>
    <row r="18" spans="1:2" hidden="1" x14ac:dyDescent="0.25">
      <c r="A18" t="s">
        <v>23</v>
      </c>
      <c r="B18">
        <f>'EFA PSBP Front Page'!B5/4</f>
        <v>0.125</v>
      </c>
    </row>
    <row r="19" spans="1:2" hidden="1" x14ac:dyDescent="0.25"/>
    <row r="20" spans="1:2" hidden="1" x14ac:dyDescent="0.25">
      <c r="A20" t="s">
        <v>26</v>
      </c>
      <c r="B20">
        <f>IF('EFA PSBP Front Page'!B6="Top hung window",calcs!B16,IF('EFA PSBP Front Page'!B6="Bottom hung hopper window",B17,IF('EFA PSBP Front Page'!B6="Damper",calcs!B18,"Error")))</f>
        <v>0</v>
      </c>
    </row>
  </sheetData>
  <sheetProtection algorithmName="SHA-512" hashValue="laSveZt8iOje6IsMh+/AdSf+ry3IA9TFMvLTbxq14qP07NJQGfaQF6ywliPZBZEltQyKqhrBBZ/RqVhr+l5cAg==" saltValue="ILhIeRJprShDLm12hrXfM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EFA PSBP Front Page</vt:lpstr>
      <vt:lpstr>calcs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Fitzgerald</dc:creator>
  <cp:lastModifiedBy>Owen Connick</cp:lastModifiedBy>
  <dcterms:created xsi:type="dcterms:W3CDTF">2011-07-01T16:00:13Z</dcterms:created>
  <dcterms:modified xsi:type="dcterms:W3CDTF">2016-11-29T16:37:25Z</dcterms:modified>
</cp:coreProperties>
</file>